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28800" windowHeight="114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1" r:id="rId13"/>
    <sheet name="Blad2" sheetId="2" r:id="rId14"/>
    <sheet name="Blad3" sheetId="3" r:id="rId15"/>
  </sheets>
  <calcPr calcId="162913"/>
</workbook>
</file>

<file path=xl/calcChain.xml><?xml version="1.0" encoding="utf-8"?>
<calcChain xmlns="http://schemas.openxmlformats.org/spreadsheetml/2006/main">
  <c r="B42" i="15" l="1"/>
  <c r="E42" i="15" l="1"/>
  <c r="L38" i="15"/>
  <c r="N54" i="15" l="1"/>
  <c r="E48" i="15"/>
  <c r="H47" i="15"/>
  <c r="E47" i="15"/>
  <c r="E46" i="15"/>
  <c r="E45" i="15"/>
  <c r="E44" i="15"/>
  <c r="E43" i="15"/>
  <c r="K38" i="15"/>
  <c r="J38" i="15"/>
  <c r="L31" i="15"/>
  <c r="L27" i="15"/>
  <c r="L20" i="15"/>
  <c r="L13" i="15"/>
  <c r="AA6" i="13"/>
  <c r="M42" i="15" l="1"/>
  <c r="N42" i="15" s="1"/>
  <c r="M41" i="15"/>
  <c r="N41" i="15" s="1"/>
  <c r="E50" i="15" l="1"/>
  <c r="B50" i="15"/>
  <c r="H47" i="13" l="1"/>
  <c r="AA8" i="13" l="1"/>
  <c r="AA34" i="13" s="1"/>
  <c r="Y29" i="13"/>
  <c r="Z29" i="13"/>
  <c r="AA30" i="13"/>
  <c r="AA32" i="13"/>
  <c r="T6" i="13" l="1"/>
  <c r="N54" i="14" l="1"/>
  <c r="E48" i="14"/>
  <c r="H47" i="14"/>
  <c r="E47" i="14"/>
  <c r="E46" i="14"/>
  <c r="E45" i="14"/>
  <c r="E44" i="14"/>
  <c r="E43" i="14"/>
  <c r="K38" i="14"/>
  <c r="J38" i="14"/>
  <c r="L31" i="14"/>
  <c r="L27" i="14"/>
  <c r="L20" i="14"/>
  <c r="L13" i="14"/>
  <c r="B42" i="14" s="1"/>
  <c r="L38" i="14" l="1"/>
  <c r="B50" i="14"/>
  <c r="E42" i="14"/>
  <c r="E50" i="14" s="1"/>
  <c r="R29" i="13"/>
  <c r="S29" i="13"/>
  <c r="N54" i="13"/>
  <c r="M42" i="14" l="1"/>
  <c r="N42" i="14" s="1"/>
  <c r="M41" i="14"/>
  <c r="N41" i="14" s="1"/>
  <c r="J38" i="13"/>
  <c r="T30" i="13"/>
  <c r="T34" i="13" s="1"/>
  <c r="T37" i="13" s="1"/>
  <c r="T39" i="13" s="1"/>
  <c r="T40" i="13" s="1"/>
  <c r="E48" i="13"/>
  <c r="E47" i="13"/>
  <c r="E46" i="13"/>
  <c r="E45" i="13"/>
  <c r="E44" i="13"/>
  <c r="E43" i="13"/>
  <c r="K38" i="13"/>
  <c r="L31" i="13"/>
  <c r="L27" i="13"/>
  <c r="L20" i="13"/>
  <c r="L13" i="13"/>
  <c r="B42" i="13" s="1"/>
  <c r="B50" i="13" l="1"/>
  <c r="E42" i="13"/>
  <c r="E50" i="13" s="1"/>
  <c r="L38" i="13"/>
  <c r="E48" i="12"/>
  <c r="H47" i="12"/>
  <c r="E47" i="12"/>
  <c r="E46" i="12"/>
  <c r="E45" i="12"/>
  <c r="E44" i="12"/>
  <c r="E43" i="12"/>
  <c r="K38" i="12"/>
  <c r="J38" i="12"/>
  <c r="L31" i="12"/>
  <c r="L27" i="12"/>
  <c r="L20" i="12"/>
  <c r="L38" i="12" s="1"/>
  <c r="L13" i="12"/>
  <c r="B42" i="12" s="1"/>
  <c r="M42" i="13" l="1"/>
  <c r="N42" i="13" s="1"/>
  <c r="M41" i="13"/>
  <c r="N41" i="13" s="1"/>
  <c r="G50" i="13"/>
  <c r="B50" i="12"/>
  <c r="E42" i="12"/>
  <c r="E50" i="12" s="1"/>
  <c r="E68" i="10"/>
  <c r="D68" i="10"/>
  <c r="E48" i="11"/>
  <c r="H47" i="11"/>
  <c r="E47" i="11"/>
  <c r="E46" i="11"/>
  <c r="E45" i="11"/>
  <c r="E44" i="11"/>
  <c r="E43" i="11"/>
  <c r="K38" i="11"/>
  <c r="J38" i="11"/>
  <c r="L31" i="11"/>
  <c r="L27" i="11"/>
  <c r="L20" i="11"/>
  <c r="L13" i="11"/>
  <c r="B42" i="11" s="1"/>
  <c r="E48" i="10"/>
  <c r="H47" i="10"/>
  <c r="E47" i="10"/>
  <c r="E46" i="10"/>
  <c r="E45" i="10"/>
  <c r="E44" i="10"/>
  <c r="E43" i="10"/>
  <c r="K38" i="10"/>
  <c r="J38" i="10"/>
  <c r="L31" i="10"/>
  <c r="L27" i="10"/>
  <c r="L20" i="10"/>
  <c r="L13" i="10"/>
  <c r="E48" i="9"/>
  <c r="H47" i="9"/>
  <c r="E47" i="9"/>
  <c r="E46" i="9"/>
  <c r="E45" i="9"/>
  <c r="E44" i="9"/>
  <c r="E43" i="9"/>
  <c r="K38" i="9"/>
  <c r="J38" i="9"/>
  <c r="L31" i="9"/>
  <c r="L27" i="9"/>
  <c r="L20" i="9"/>
  <c r="L13" i="9"/>
  <c r="E48" i="8"/>
  <c r="H47" i="8"/>
  <c r="E47" i="8"/>
  <c r="E46" i="8"/>
  <c r="E45" i="8"/>
  <c r="E44" i="8"/>
  <c r="E43" i="8"/>
  <c r="K38" i="8"/>
  <c r="J38" i="8"/>
  <c r="L31" i="8"/>
  <c r="L27" i="8"/>
  <c r="L20" i="8"/>
  <c r="L13" i="8"/>
  <c r="L38" i="8" s="1"/>
  <c r="E48" i="7"/>
  <c r="H47" i="7"/>
  <c r="E47" i="7"/>
  <c r="E46" i="7"/>
  <c r="E45" i="7"/>
  <c r="E44" i="7"/>
  <c r="E43" i="7"/>
  <c r="K38" i="7"/>
  <c r="J38" i="7"/>
  <c r="L31" i="7"/>
  <c r="L27" i="7"/>
  <c r="L20" i="7"/>
  <c r="L13" i="7"/>
  <c r="L38" i="7" s="1"/>
  <c r="E48" i="6"/>
  <c r="E47" i="6"/>
  <c r="E46" i="6"/>
  <c r="E45" i="6"/>
  <c r="E44" i="6"/>
  <c r="E43" i="6"/>
  <c r="H47" i="6"/>
  <c r="K38" i="6"/>
  <c r="J38" i="6"/>
  <c r="L31" i="6"/>
  <c r="L27" i="6"/>
  <c r="L20" i="6"/>
  <c r="L13" i="6"/>
  <c r="L38" i="6" s="1"/>
  <c r="I38" i="5"/>
  <c r="D48" i="5"/>
  <c r="D47" i="5"/>
  <c r="D46" i="5"/>
  <c r="D45" i="5"/>
  <c r="D44" i="5"/>
  <c r="D43" i="5"/>
  <c r="G47" i="5"/>
  <c r="J38" i="5"/>
  <c r="K31" i="5"/>
  <c r="K27" i="5"/>
  <c r="K20" i="5"/>
  <c r="K13" i="5"/>
  <c r="K38" i="5" s="1"/>
  <c r="D48" i="4"/>
  <c r="D47" i="4"/>
  <c r="D46" i="4"/>
  <c r="D45" i="4"/>
  <c r="D44" i="4"/>
  <c r="D43" i="4"/>
  <c r="G47" i="4"/>
  <c r="K13" i="4"/>
  <c r="B42" i="4" s="1"/>
  <c r="B50" i="4" s="1"/>
  <c r="J38" i="4"/>
  <c r="I38" i="4"/>
  <c r="K31" i="4"/>
  <c r="K27" i="4"/>
  <c r="K20" i="4"/>
  <c r="K31" i="1"/>
  <c r="K27" i="1"/>
  <c r="K20" i="1"/>
  <c r="K13" i="1"/>
  <c r="J38" i="1"/>
  <c r="I38" i="1"/>
  <c r="B42" i="6"/>
  <c r="E42" i="6" s="1"/>
  <c r="B42" i="7"/>
  <c r="E42" i="7" s="1"/>
  <c r="B50" i="7"/>
  <c r="B42" i="8" l="1"/>
  <c r="K38" i="1"/>
  <c r="B50" i="6"/>
  <c r="E50" i="6"/>
  <c r="K38" i="4"/>
  <c r="B42" i="5"/>
  <c r="B50" i="5" s="1"/>
  <c r="E50" i="7"/>
  <c r="B50" i="11"/>
  <c r="E42" i="11"/>
  <c r="E50" i="11" s="1"/>
  <c r="L38" i="11"/>
  <c r="D42" i="4"/>
  <c r="D50" i="4" s="1"/>
  <c r="L38" i="9"/>
  <c r="B42" i="9"/>
  <c r="B50" i="9" s="1"/>
  <c r="L38" i="10"/>
  <c r="B42" i="10"/>
  <c r="D42" i="5" l="1"/>
  <c r="D50" i="5" s="1"/>
  <c r="E42" i="9"/>
  <c r="E50" i="9" s="1"/>
  <c r="B50" i="8"/>
  <c r="E42" i="8"/>
  <c r="E50" i="8" s="1"/>
  <c r="B50" i="10"/>
  <c r="E42" i="10"/>
  <c r="E50" i="10" s="1"/>
</calcChain>
</file>

<file path=xl/comments1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0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1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2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3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6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7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8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9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sharedStrings.xml><?xml version="1.0" encoding="utf-8"?>
<sst xmlns="http://schemas.openxmlformats.org/spreadsheetml/2006/main" count="875" uniqueCount="87">
  <si>
    <t>BGA1</t>
  </si>
  <si>
    <t>kör/gångyta</t>
  </si>
  <si>
    <t>belysning</t>
  </si>
  <si>
    <t>bullerplank</t>
  </si>
  <si>
    <t>grönytor</t>
  </si>
  <si>
    <t>dagvattenledn</t>
  </si>
  <si>
    <t>kallvatten</t>
  </si>
  <si>
    <t>spillvatten</t>
  </si>
  <si>
    <t>BGA2</t>
  </si>
  <si>
    <t>rör/kablar</t>
  </si>
  <si>
    <t>BGA4</t>
  </si>
  <si>
    <t>stamledning spill</t>
  </si>
  <si>
    <t>stamledningkall</t>
  </si>
  <si>
    <t>BGA5</t>
  </si>
  <si>
    <t>stamledning dag</t>
  </si>
  <si>
    <t>BGA6</t>
  </si>
  <si>
    <t>lekredskap</t>
  </si>
  <si>
    <t>SGA1</t>
  </si>
  <si>
    <t>SGA2</t>
  </si>
  <si>
    <t>SUMMA</t>
  </si>
  <si>
    <t>yta/längd/antal</t>
  </si>
  <si>
    <t>referens</t>
  </si>
  <si>
    <t>nyinvest</t>
  </si>
  <si>
    <t>avsatt belopp</t>
  </si>
  <si>
    <t>kvm</t>
  </si>
  <si>
    <t>st</t>
  </si>
  <si>
    <t>nyanläggning/senast renovering</t>
  </si>
  <si>
    <t>fond.grad</t>
  </si>
  <si>
    <t>Driftbudget</t>
  </si>
  <si>
    <t>plattläggning</t>
  </si>
  <si>
    <t>målas vart 5:e år</t>
  </si>
  <si>
    <t>kostnad/enhet</t>
  </si>
  <si>
    <t>avskrivningstid(år)</t>
  </si>
  <si>
    <t>4000st +3*5000</t>
  </si>
  <si>
    <t>anmärkning</t>
  </si>
  <si>
    <t>90 (arbete 119000)</t>
  </si>
  <si>
    <t>"</t>
  </si>
  <si>
    <r>
      <t>4000+ 5000*</t>
    </r>
    <r>
      <rPr>
        <sz val="10"/>
        <color indexed="10"/>
        <rFont val="Arial"/>
        <family val="2"/>
      </rPr>
      <t>2</t>
    </r>
  </si>
  <si>
    <t>Anl.</t>
  </si>
  <si>
    <t>Basvärde 2007</t>
  </si>
  <si>
    <t>Index 2007</t>
  </si>
  <si>
    <t>Värde 2008</t>
  </si>
  <si>
    <t>Index utv SCB 04.4 Egna hem Vatten och bostadsanknutna tjänster</t>
  </si>
  <si>
    <t>Basmånad</t>
  </si>
  <si>
    <t>2006M11</t>
  </si>
  <si>
    <t>2007M11</t>
  </si>
  <si>
    <t>Index utveckling</t>
  </si>
  <si>
    <t>2008M11</t>
  </si>
  <si>
    <t>Index 2008</t>
  </si>
  <si>
    <t>Fondering 2009</t>
  </si>
  <si>
    <t>Index 2009</t>
  </si>
  <si>
    <t>Fondering 2010</t>
  </si>
  <si>
    <t>2009M11</t>
  </si>
  <si>
    <t>Fondering 2012</t>
  </si>
  <si>
    <t>2011M11</t>
  </si>
  <si>
    <t>Index 2011</t>
  </si>
  <si>
    <t>Index 2012</t>
  </si>
  <si>
    <t>Fondering 2013</t>
  </si>
  <si>
    <t>2012M11</t>
  </si>
  <si>
    <t>2013M11</t>
  </si>
  <si>
    <t>Index 2013</t>
  </si>
  <si>
    <t>Fondering 2014</t>
  </si>
  <si>
    <t>Index 2014</t>
  </si>
  <si>
    <t>Fondering 2015</t>
  </si>
  <si>
    <t>2014M11</t>
  </si>
  <si>
    <t>Index 2015</t>
  </si>
  <si>
    <t>Fondering 2016</t>
  </si>
  <si>
    <t>2015M11</t>
  </si>
  <si>
    <t>Debet</t>
  </si>
  <si>
    <t>Kredit</t>
  </si>
  <si>
    <t>Konto</t>
  </si>
  <si>
    <t>Avsättning UH &amp; förnyelse fond 2015</t>
  </si>
  <si>
    <t>Index 2016</t>
  </si>
  <si>
    <t>Fondering 2017</t>
  </si>
  <si>
    <t>2016M11</t>
  </si>
  <si>
    <t>Fondering 2018</t>
  </si>
  <si>
    <t>Index 2017</t>
  </si>
  <si>
    <t>2017M11</t>
  </si>
  <si>
    <t>uppräkning index andel på belysning</t>
  </si>
  <si>
    <t>2018M11</t>
  </si>
  <si>
    <t>Fondering 2019</t>
  </si>
  <si>
    <t>Avsättning</t>
  </si>
  <si>
    <t>Avsatt 06-18</t>
  </si>
  <si>
    <t>Index 2018</t>
  </si>
  <si>
    <t>Index 2019</t>
  </si>
  <si>
    <t>Fondering 2020</t>
  </si>
  <si>
    <t>2019M11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</si>
</sst>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2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.5"/>
      <color rgb="FF000000"/>
      <name val="Verdana"/>
      <family val="2"/>
    </font>
    <font>
      <sz val="10"/>
      <color rgb="FF000000"/>
      <name val="Inherit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8" fillId="0" borderId="0" xfId="0" applyFont="1"/>
    <xf numFmtId="0" fontId="6" fillId="0" borderId="0" xfId="0" applyFont="1"/>
    <xf numFmtId="9" fontId="8" fillId="0" borderId="0" xfId="0" applyNumberFormat="1" applyFont="1"/>
    <xf numFmtId="0" fontId="7" fillId="0" borderId="0" xfId="0" applyFont="1"/>
    <xf numFmtId="1" fontId="0" fillId="0" borderId="0" xfId="0" applyNumberFormat="1"/>
    <xf numFmtId="0" fontId="9" fillId="0" borderId="0" xfId="0" applyFont="1"/>
    <xf numFmtId="0" fontId="0" fillId="0" borderId="0" xfId="0" applyNumberFormat="1"/>
    <xf numFmtId="0" fontId="10" fillId="0" borderId="0" xfId="0" applyFont="1"/>
    <xf numFmtId="0" fontId="11" fillId="0" borderId="0" xfId="0" applyFont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164" fontId="0" fillId="0" borderId="0" xfId="0" applyNumberFormat="1"/>
    <xf numFmtId="3" fontId="0" fillId="0" borderId="0" xfId="0" applyNumberFormat="1"/>
    <xf numFmtId="3" fontId="7" fillId="0" borderId="0" xfId="0" applyNumberFormat="1" applyFont="1"/>
    <xf numFmtId="3" fontId="8" fillId="0" borderId="0" xfId="0" applyNumberFormat="1" applyFont="1"/>
    <xf numFmtId="3" fontId="6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317182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6</xdr:col>
      <xdr:colOff>647700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29602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66675</xdr:rowOff>
    </xdr:from>
    <xdr:to>
      <xdr:col>5</xdr:col>
      <xdr:colOff>666750</xdr:colOff>
      <xdr:row>45</xdr:row>
      <xdr:rowOff>85725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17182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647700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52</xdr:row>
      <xdr:rowOff>95250</xdr:rowOff>
    </xdr:from>
    <xdr:to>
      <xdr:col>8</xdr:col>
      <xdr:colOff>209550</xdr:colOff>
      <xdr:row>53</xdr:row>
      <xdr:rowOff>133350</xdr:rowOff>
    </xdr:to>
    <xdr:sp macro="" textlink="">
      <xdr:nvSpPr>
        <xdr:cNvPr id="3107" name="Text Box 18"/>
        <xdr:cNvSpPr txBox="1">
          <a:spLocks noChangeArrowheads="1"/>
        </xdr:cNvSpPr>
      </xdr:nvSpPr>
      <xdr:spPr bwMode="auto">
        <a:xfrm>
          <a:off x="629602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66675</xdr:rowOff>
    </xdr:from>
    <xdr:to>
      <xdr:col>5</xdr:col>
      <xdr:colOff>666750</xdr:colOff>
      <xdr:row>45</xdr:row>
      <xdr:rowOff>85725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0765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742950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52</xdr:row>
      <xdr:rowOff>95250</xdr:rowOff>
    </xdr:from>
    <xdr:to>
      <xdr:col>8</xdr:col>
      <xdr:colOff>209550</xdr:colOff>
      <xdr:row>53</xdr:row>
      <xdr:rowOff>133350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62007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40</xdr:row>
      <xdr:rowOff>66675</xdr:rowOff>
    </xdr:from>
    <xdr:to>
      <xdr:col>5</xdr:col>
      <xdr:colOff>666750</xdr:colOff>
      <xdr:row>44</xdr:row>
      <xdr:rowOff>85725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81275" y="654367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6</xdr:col>
      <xdr:colOff>228600</xdr:colOff>
      <xdr:row>1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51</xdr:row>
      <xdr:rowOff>95250</xdr:rowOff>
    </xdr:from>
    <xdr:to>
      <xdr:col>8</xdr:col>
      <xdr:colOff>209550</xdr:colOff>
      <xdr:row>52</xdr:row>
      <xdr:rowOff>133350</xdr:rowOff>
    </xdr:to>
    <xdr:sp macro="" textlink="">
      <xdr:nvSpPr>
        <xdr:cNvPr id="1069" name="Text Box 18"/>
        <xdr:cNvSpPr txBox="1">
          <a:spLocks noChangeArrowheads="1"/>
        </xdr:cNvSpPr>
      </xdr:nvSpPr>
      <xdr:spPr bwMode="auto">
        <a:xfrm>
          <a:off x="5705475" y="835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41</xdr:row>
      <xdr:rowOff>76200</xdr:rowOff>
    </xdr:from>
    <xdr:to>
      <xdr:col>6</xdr:col>
      <xdr:colOff>619125</xdr:colOff>
      <xdr:row>45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1512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41</xdr:row>
      <xdr:rowOff>76200</xdr:rowOff>
    </xdr:from>
    <xdr:to>
      <xdr:col>6</xdr:col>
      <xdr:colOff>619125</xdr:colOff>
      <xdr:row>45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1512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13341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10" workbookViewId="0">
      <selection activeCell="H12" sqref="H1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84</v>
      </c>
      <c r="D40" s="5"/>
      <c r="E40" s="5" t="s">
        <v>85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0.3508</v>
      </c>
      <c r="D42" s="10">
        <v>1.3958999999999999</v>
      </c>
      <c r="E42" s="8">
        <f>B42*D42</f>
        <v>35721.080999999998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0.3508</v>
      </c>
      <c r="D43" s="10">
        <v>1.3958999999999999</v>
      </c>
      <c r="E43" s="8">
        <f t="shared" ref="E43:E48" si="0">B43*D43</f>
        <v>1465.6949999999999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0.3508</v>
      </c>
      <c r="D44" s="10">
        <v>1.3958999999999999</v>
      </c>
      <c r="E44" s="8">
        <f t="shared" si="0"/>
        <v>2093.85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0.3508</v>
      </c>
      <c r="D45" s="10">
        <v>1.3958999999999999</v>
      </c>
      <c r="E45" s="8">
        <f t="shared" si="0"/>
        <v>2093.85</v>
      </c>
      <c r="G45" s="5" t="s">
        <v>86</v>
      </c>
      <c r="H45" s="12">
        <v>839.8</v>
      </c>
      <c r="N45">
        <v>3972</v>
      </c>
    </row>
    <row r="46" spans="1:15">
      <c r="A46" t="s">
        <v>15</v>
      </c>
      <c r="B46">
        <v>3600</v>
      </c>
      <c r="C46" s="1">
        <v>0.3508</v>
      </c>
      <c r="D46" s="10">
        <v>1.3958999999999999</v>
      </c>
      <c r="E46" s="8">
        <f t="shared" si="0"/>
        <v>5025.24</v>
      </c>
      <c r="N46">
        <v>5877</v>
      </c>
    </row>
    <row r="47" spans="1:15">
      <c r="A47" t="s">
        <v>17</v>
      </c>
      <c r="B47">
        <v>6750</v>
      </c>
      <c r="C47" s="1">
        <v>0.3508</v>
      </c>
      <c r="D47" s="10">
        <v>1.3958999999999999</v>
      </c>
      <c r="E47" s="8">
        <f t="shared" si="0"/>
        <v>9422.3249999999989</v>
      </c>
      <c r="G47" s="5" t="s">
        <v>46</v>
      </c>
      <c r="H47">
        <f>H45/H44</f>
        <v>1.3958513396715644</v>
      </c>
      <c r="I47" s="16">
        <v>1.3958999999999999E-2</v>
      </c>
      <c r="N47">
        <v>7179</v>
      </c>
    </row>
    <row r="48" spans="1:15">
      <c r="A48" t="s">
        <v>18</v>
      </c>
      <c r="B48">
        <v>3000</v>
      </c>
      <c r="C48" s="1">
        <v>0.3508</v>
      </c>
      <c r="D48" s="10">
        <v>1.3958999999999999</v>
      </c>
      <c r="E48" s="8">
        <f t="shared" si="0"/>
        <v>4187.7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60009.740999999987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13" workbookViewId="0">
      <selection activeCell="F50" sqref="F50"/>
    </sheetView>
  </sheetViews>
  <sheetFormatPr defaultRowHeight="12.75"/>
  <cols>
    <col min="2" max="2" width="13.42578125" customWidth="1"/>
    <col min="3" max="3" width="10.5703125" customWidth="1"/>
    <col min="4" max="4" width="10.5703125" hidden="1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50</v>
      </c>
      <c r="D40" s="5"/>
      <c r="E40" s="5" t="s">
        <v>51</v>
      </c>
      <c r="G40" s="5" t="s">
        <v>42</v>
      </c>
    </row>
    <row r="42" spans="1:15">
      <c r="A42" t="s">
        <v>0</v>
      </c>
      <c r="B42">
        <f>L13</f>
        <v>25590</v>
      </c>
      <c r="C42" s="1">
        <v>0.13669999999999999</v>
      </c>
      <c r="D42" s="10">
        <v>1.1367</v>
      </c>
      <c r="E42" s="8">
        <f>B42*D42</f>
        <v>29088.153000000002</v>
      </c>
    </row>
    <row r="43" spans="1:15">
      <c r="A43" t="s">
        <v>8</v>
      </c>
      <c r="B43">
        <v>1050</v>
      </c>
      <c r="C43" s="1">
        <v>0.13669999999999999</v>
      </c>
      <c r="D43" s="10">
        <v>1.1367</v>
      </c>
      <c r="E43" s="8">
        <f t="shared" ref="E43:E48" si="0">B43*D43</f>
        <v>1193.5350000000001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0.13669999999999999</v>
      </c>
      <c r="D44" s="10">
        <v>1.1367</v>
      </c>
      <c r="E44" s="8">
        <f t="shared" si="0"/>
        <v>1705.05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0.13669999999999999</v>
      </c>
      <c r="D45" s="10">
        <v>1.1367</v>
      </c>
      <c r="E45" s="8">
        <f t="shared" si="0"/>
        <v>1705.05</v>
      </c>
      <c r="G45" s="5" t="s">
        <v>52</v>
      </c>
      <c r="H45">
        <v>683.91</v>
      </c>
    </row>
    <row r="46" spans="1:15">
      <c r="A46" t="s">
        <v>15</v>
      </c>
      <c r="B46">
        <v>3600</v>
      </c>
      <c r="C46" s="1">
        <v>0.13669999999999999</v>
      </c>
      <c r="D46" s="10">
        <v>1.1367</v>
      </c>
      <c r="E46" s="8">
        <f t="shared" si="0"/>
        <v>4092.1200000000003</v>
      </c>
    </row>
    <row r="47" spans="1:15">
      <c r="A47" t="s">
        <v>17</v>
      </c>
      <c r="B47">
        <v>6750</v>
      </c>
      <c r="C47" s="1">
        <v>0.13669999999999999</v>
      </c>
      <c r="D47" s="10">
        <v>1.1367</v>
      </c>
      <c r="E47" s="8">
        <f t="shared" si="0"/>
        <v>7672.7250000000004</v>
      </c>
      <c r="G47" s="5" t="s">
        <v>46</v>
      </c>
      <c r="H47">
        <f>H45/H44</f>
        <v>1.1367429027325311</v>
      </c>
      <c r="I47" s="1">
        <v>0.13669999999999999</v>
      </c>
    </row>
    <row r="48" spans="1:15">
      <c r="A48" t="s">
        <v>18</v>
      </c>
      <c r="B48">
        <v>3000</v>
      </c>
      <c r="C48" s="1">
        <v>0.13669999999999999</v>
      </c>
      <c r="D48" s="10">
        <v>1.1367</v>
      </c>
      <c r="E48" s="8">
        <f t="shared" si="0"/>
        <v>3410.1</v>
      </c>
    </row>
    <row r="49" spans="2:7">
      <c r="E49" s="8"/>
    </row>
    <row r="50" spans="2:7">
      <c r="B50">
        <f>SUM(B42:B49)</f>
        <v>42990</v>
      </c>
      <c r="E50" s="8">
        <f>SUM(E42:E49)</f>
        <v>48866.733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50"/>
  <sheetViews>
    <sheetView topLeftCell="B22" workbookViewId="0">
      <selection activeCell="K38" sqref="K38"/>
    </sheetView>
  </sheetViews>
  <sheetFormatPr defaultRowHeight="12.75"/>
  <cols>
    <col min="2" max="2" width="13.42578125" customWidth="1"/>
    <col min="3" max="3" width="10.5703125" customWidth="1"/>
    <col min="4" max="4" width="12.28515625" bestFit="1" customWidth="1"/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  <row r="40" spans="1:14">
      <c r="A40" t="s">
        <v>38</v>
      </c>
      <c r="B40" t="s">
        <v>39</v>
      </c>
      <c r="C40" s="5" t="s">
        <v>48</v>
      </c>
      <c r="D40" s="5" t="s">
        <v>49</v>
      </c>
      <c r="F40" s="5" t="s">
        <v>42</v>
      </c>
    </row>
    <row r="42" spans="1:14">
      <c r="A42" t="s">
        <v>0</v>
      </c>
      <c r="B42">
        <f>K13</f>
        <v>25590</v>
      </c>
      <c r="C42" s="1">
        <v>9.2399999999999996E-2</v>
      </c>
      <c r="D42" s="8">
        <f>B42*1.0924</f>
        <v>27954.516</v>
      </c>
    </row>
    <row r="43" spans="1:14">
      <c r="A43" t="s">
        <v>8</v>
      </c>
      <c r="B43">
        <v>1050</v>
      </c>
      <c r="C43" s="1">
        <v>9.2399999999999996E-2</v>
      </c>
      <c r="D43" s="8">
        <f t="shared" ref="D43:D48" si="0">B43*1.0924</f>
        <v>1147.02</v>
      </c>
      <c r="F43" s="5" t="s">
        <v>43</v>
      </c>
      <c r="G43" s="5"/>
    </row>
    <row r="44" spans="1:14">
      <c r="A44" t="s">
        <v>10</v>
      </c>
      <c r="B44">
        <v>1500</v>
      </c>
      <c r="C44" s="1">
        <v>9.2399999999999996E-2</v>
      </c>
      <c r="D44" s="8">
        <f t="shared" si="0"/>
        <v>1638.6000000000001</v>
      </c>
      <c r="F44" s="9" t="s">
        <v>44</v>
      </c>
      <c r="G44">
        <v>601.64</v>
      </c>
    </row>
    <row r="45" spans="1:14">
      <c r="A45" t="s">
        <v>13</v>
      </c>
      <c r="B45">
        <v>1500</v>
      </c>
      <c r="C45" s="1">
        <v>9.2399999999999996E-2</v>
      </c>
      <c r="D45" s="8">
        <f t="shared" si="0"/>
        <v>1638.6000000000001</v>
      </c>
      <c r="F45" s="5" t="s">
        <v>47</v>
      </c>
      <c r="G45">
        <v>657.29</v>
      </c>
    </row>
    <row r="46" spans="1:14">
      <c r="A46" t="s">
        <v>15</v>
      </c>
      <c r="B46">
        <v>3600</v>
      </c>
      <c r="C46" s="1">
        <v>9.2399999999999996E-2</v>
      </c>
      <c r="D46" s="8">
        <f t="shared" si="0"/>
        <v>3932.6400000000003</v>
      </c>
    </row>
    <row r="47" spans="1:14">
      <c r="A47" t="s">
        <v>17</v>
      </c>
      <c r="B47">
        <v>6750</v>
      </c>
      <c r="C47" s="1">
        <v>9.2399999999999996E-2</v>
      </c>
      <c r="D47" s="8">
        <f t="shared" si="0"/>
        <v>7373.7</v>
      </c>
      <c r="F47" s="5" t="s">
        <v>46</v>
      </c>
      <c r="G47">
        <f>G45/G44</f>
        <v>1.0924971743900007</v>
      </c>
      <c r="H47" s="1">
        <v>9.2399999999999996E-2</v>
      </c>
    </row>
    <row r="48" spans="1:14">
      <c r="A48" t="s">
        <v>18</v>
      </c>
      <c r="B48">
        <v>3000</v>
      </c>
      <c r="C48" s="1">
        <v>9.2399999999999996E-2</v>
      </c>
      <c r="D48" s="8">
        <f t="shared" si="0"/>
        <v>3277.2000000000003</v>
      </c>
    </row>
    <row r="49" spans="2:5">
      <c r="D49" s="8"/>
    </row>
    <row r="50" spans="2:5">
      <c r="B50">
        <f>SUM(B42:B49)</f>
        <v>42990</v>
      </c>
      <c r="D50" s="8">
        <f>SUM(D42:D49)</f>
        <v>46962.275999999991</v>
      </c>
      <c r="E50" s="8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0"/>
  <sheetViews>
    <sheetView topLeftCell="A13" workbookViewId="0">
      <selection activeCell="E50" sqref="E50"/>
    </sheetView>
  </sheetViews>
  <sheetFormatPr defaultRowHeight="12.75"/>
  <cols>
    <col min="2" max="2" width="13.42578125" customWidth="1"/>
    <col min="4" max="4" width="12.28515625" bestFit="1" customWidth="1"/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  <row r="40" spans="1:14">
      <c r="A40" t="s">
        <v>38</v>
      </c>
      <c r="B40" t="s">
        <v>39</v>
      </c>
      <c r="C40" t="s">
        <v>40</v>
      </c>
      <c r="D40" t="s">
        <v>41</v>
      </c>
      <c r="F40" s="5" t="s">
        <v>42</v>
      </c>
    </row>
    <row r="42" spans="1:14">
      <c r="A42" t="s">
        <v>0</v>
      </c>
      <c r="B42">
        <f>K13</f>
        <v>25590</v>
      </c>
      <c r="C42" s="1">
        <v>5.2699999999999997E-2</v>
      </c>
      <c r="D42" s="8">
        <f>B42*1.0527</f>
        <v>26938.593000000001</v>
      </c>
    </row>
    <row r="43" spans="1:14">
      <c r="A43" t="s">
        <v>8</v>
      </c>
      <c r="B43">
        <v>1050</v>
      </c>
      <c r="C43" s="1">
        <v>5.2699999999999997E-2</v>
      </c>
      <c r="D43" s="8">
        <f t="shared" ref="D43:D48" si="0">B43*1.0527</f>
        <v>1105.335</v>
      </c>
      <c r="F43" s="5" t="s">
        <v>43</v>
      </c>
      <c r="G43" s="5"/>
    </row>
    <row r="44" spans="1:14">
      <c r="A44" t="s">
        <v>10</v>
      </c>
      <c r="B44">
        <v>1500</v>
      </c>
      <c r="C44" s="1">
        <v>5.2699999999999997E-2</v>
      </c>
      <c r="D44" s="8">
        <f t="shared" si="0"/>
        <v>1579.05</v>
      </c>
      <c r="F44" s="9" t="s">
        <v>44</v>
      </c>
      <c r="G44">
        <v>601.64</v>
      </c>
    </row>
    <row r="45" spans="1:14">
      <c r="A45" t="s">
        <v>13</v>
      </c>
      <c r="B45">
        <v>1500</v>
      </c>
      <c r="C45" s="1">
        <v>5.2699999999999997E-2</v>
      </c>
      <c r="D45" s="8">
        <f t="shared" si="0"/>
        <v>1579.05</v>
      </c>
      <c r="F45" s="5" t="s">
        <v>45</v>
      </c>
      <c r="G45">
        <v>633.36</v>
      </c>
    </row>
    <row r="46" spans="1:14">
      <c r="A46" t="s">
        <v>15</v>
      </c>
      <c r="B46">
        <v>3600</v>
      </c>
      <c r="C46" s="1">
        <v>5.2699999999999997E-2</v>
      </c>
      <c r="D46" s="8">
        <f t="shared" si="0"/>
        <v>3789.72</v>
      </c>
    </row>
    <row r="47" spans="1:14">
      <c r="A47" t="s">
        <v>17</v>
      </c>
      <c r="B47">
        <v>6750</v>
      </c>
      <c r="C47" s="1">
        <v>5.2699999999999997E-2</v>
      </c>
      <c r="D47" s="8">
        <f t="shared" si="0"/>
        <v>7105.7249999999995</v>
      </c>
      <c r="F47" s="5" t="s">
        <v>46</v>
      </c>
      <c r="G47">
        <f>G45/G44</f>
        <v>1.052722558340536</v>
      </c>
      <c r="H47" s="1">
        <v>5.2999999999999999E-2</v>
      </c>
    </row>
    <row r="48" spans="1:14">
      <c r="A48" t="s">
        <v>18</v>
      </c>
      <c r="B48">
        <v>3000</v>
      </c>
      <c r="C48" s="1">
        <v>5.2699999999999997E-2</v>
      </c>
      <c r="D48" s="8">
        <f t="shared" si="0"/>
        <v>3158.1</v>
      </c>
    </row>
    <row r="49" spans="2:5">
      <c r="D49" s="8"/>
    </row>
    <row r="50" spans="2:5">
      <c r="B50">
        <f>SUM(B42:B49)</f>
        <v>42990</v>
      </c>
      <c r="D50" s="8">
        <f>SUM(D42:D49)</f>
        <v>45255.572999999997</v>
      </c>
      <c r="E50" s="8"/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workbookViewId="0">
      <selection activeCell="K39" sqref="K39"/>
    </sheetView>
  </sheetViews>
  <sheetFormatPr defaultRowHeight="12.75"/>
  <cols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13" workbookViewId="0">
      <selection activeCell="E42" sqref="E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83</v>
      </c>
      <c r="D40" s="5"/>
      <c r="E40" s="5" t="s">
        <v>80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>
        <f>L13</f>
        <v>25590</v>
      </c>
      <c r="C42" s="1">
        <v>0.3508</v>
      </c>
      <c r="D42" s="10">
        <v>1.3508</v>
      </c>
      <c r="E42" s="8">
        <f t="shared" ref="E42:E48" si="0">B42*D42</f>
        <v>34566.972000000002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0.3508</v>
      </c>
      <c r="D43" s="10">
        <v>1.3508</v>
      </c>
      <c r="E43" s="8">
        <f t="shared" si="0"/>
        <v>1418.34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0.3508</v>
      </c>
      <c r="D44" s="10">
        <v>1.3508</v>
      </c>
      <c r="E44" s="8">
        <f t="shared" si="0"/>
        <v>2026.2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0.3508</v>
      </c>
      <c r="D45" s="10">
        <v>1.3508</v>
      </c>
      <c r="E45" s="8">
        <f t="shared" si="0"/>
        <v>2026.2</v>
      </c>
      <c r="G45" s="5" t="s">
        <v>79</v>
      </c>
      <c r="H45" s="12">
        <v>812.72</v>
      </c>
      <c r="N45">
        <v>3972</v>
      </c>
    </row>
    <row r="46" spans="1:15">
      <c r="A46" t="s">
        <v>15</v>
      </c>
      <c r="B46">
        <v>3600</v>
      </c>
      <c r="C46" s="1">
        <v>0.3508</v>
      </c>
      <c r="D46" s="10">
        <v>1.3508</v>
      </c>
      <c r="E46" s="8">
        <f t="shared" si="0"/>
        <v>4862.88</v>
      </c>
      <c r="N46">
        <v>5877</v>
      </c>
    </row>
    <row r="47" spans="1:15">
      <c r="A47" t="s">
        <v>17</v>
      </c>
      <c r="B47">
        <v>6750</v>
      </c>
      <c r="C47" s="1">
        <v>0.3508</v>
      </c>
      <c r="D47" s="10">
        <v>1.3508</v>
      </c>
      <c r="E47" s="8">
        <f t="shared" si="0"/>
        <v>9117.9</v>
      </c>
      <c r="G47" s="5" t="s">
        <v>46</v>
      </c>
      <c r="H47">
        <f>H45/H44</f>
        <v>1.3508410345056845</v>
      </c>
      <c r="I47" s="1">
        <v>0.3508</v>
      </c>
      <c r="N47">
        <v>7179</v>
      </c>
    </row>
    <row r="48" spans="1:15">
      <c r="A48" t="s">
        <v>18</v>
      </c>
      <c r="B48">
        <v>3000</v>
      </c>
      <c r="C48" s="1">
        <v>0.3508</v>
      </c>
      <c r="D48" s="10">
        <v>1.3508</v>
      </c>
      <c r="E48" s="8">
        <f t="shared" si="0"/>
        <v>4052.4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58070.891999999993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E54"/>
  <sheetViews>
    <sheetView topLeftCell="A34" workbookViewId="0">
      <selection activeCell="AA7" sqref="AA7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31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31">
      <c r="A4" t="s">
        <v>0</v>
      </c>
    </row>
    <row r="5" spans="1:31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  <c r="Y5" s="13" t="s">
        <v>0</v>
      </c>
      <c r="Z5" s="13"/>
      <c r="AA5" s="13"/>
      <c r="AB5" s="13"/>
      <c r="AC5" s="13"/>
      <c r="AD5" s="13"/>
      <c r="AE5" s="13"/>
    </row>
    <row r="6" spans="1:31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  <c r="R6">
        <v>4290</v>
      </c>
      <c r="S6">
        <v>13</v>
      </c>
      <c r="T6">
        <f>S6*R6</f>
        <v>55770</v>
      </c>
      <c r="U6" s="5" t="s">
        <v>81</v>
      </c>
      <c r="Y6" s="13">
        <v>4290</v>
      </c>
      <c r="Z6" s="13">
        <v>12</v>
      </c>
      <c r="AA6" s="13">
        <f>Z6*Y6</f>
        <v>51480</v>
      </c>
      <c r="AB6" s="14" t="s">
        <v>82</v>
      </c>
      <c r="AC6" s="13"/>
      <c r="AD6" s="13"/>
      <c r="AE6" s="13"/>
    </row>
    <row r="7" spans="1:31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  <c r="T7">
        <v>7029</v>
      </c>
      <c r="U7" t="s">
        <v>78</v>
      </c>
      <c r="Y7" s="13"/>
      <c r="Z7" s="13"/>
      <c r="AA7" s="13">
        <v>7029</v>
      </c>
      <c r="AB7" s="13" t="s">
        <v>78</v>
      </c>
      <c r="AC7" s="13"/>
      <c r="AD7" s="13"/>
      <c r="AE7" s="13"/>
    </row>
    <row r="8" spans="1:31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  <c r="Y8" s="13"/>
      <c r="Z8" s="13"/>
      <c r="AA8" s="15">
        <f>SUM(AA6:AA7)</f>
        <v>58509</v>
      </c>
      <c r="AB8" s="13"/>
      <c r="AC8" s="13"/>
      <c r="AD8" s="13"/>
      <c r="AE8" s="13"/>
    </row>
    <row r="9" spans="1:31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  <c r="Y9" s="13"/>
      <c r="Z9" s="13"/>
      <c r="AA9" s="13"/>
      <c r="AB9" s="13"/>
      <c r="AC9" s="13"/>
      <c r="AD9" s="13"/>
      <c r="AE9" s="13"/>
    </row>
    <row r="10" spans="1:31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  <c r="Y10" s="13"/>
      <c r="Z10" s="13"/>
      <c r="AA10" s="13"/>
      <c r="AB10" s="13"/>
      <c r="AC10" s="13"/>
      <c r="AD10" s="13"/>
      <c r="AE10" s="13"/>
    </row>
    <row r="11" spans="1:31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  <c r="Y11" s="13"/>
      <c r="Z11" s="13"/>
      <c r="AA11" s="13"/>
      <c r="AB11" s="13"/>
      <c r="AC11" s="13"/>
      <c r="AD11" s="13"/>
      <c r="AE11" s="13"/>
    </row>
    <row r="12" spans="1:31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  <c r="Y12" s="13"/>
      <c r="Z12" s="13"/>
      <c r="AA12" s="13"/>
      <c r="AB12" s="13"/>
      <c r="AC12" s="13"/>
      <c r="AD12" s="13"/>
      <c r="AE12" s="13"/>
    </row>
    <row r="13" spans="1:31">
      <c r="L13" s="7">
        <f>SUM(L5:L12)</f>
        <v>25590</v>
      </c>
      <c r="M13" s="2"/>
      <c r="Y13" s="13"/>
      <c r="Z13" s="13"/>
      <c r="AA13" s="13"/>
      <c r="AB13" s="13"/>
      <c r="AC13" s="13"/>
      <c r="AD13" s="13"/>
      <c r="AE13" s="13"/>
    </row>
    <row r="14" spans="1:31">
      <c r="A14" t="s">
        <v>8</v>
      </c>
      <c r="Y14" s="13"/>
      <c r="Z14" s="13"/>
      <c r="AA14" s="13"/>
      <c r="AB14" s="13"/>
      <c r="AC14" s="13"/>
      <c r="AD14" s="13"/>
      <c r="AE14" s="13"/>
    </row>
    <row r="15" spans="1:31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  <c r="Y15" s="13"/>
      <c r="Z15" s="13"/>
      <c r="AA15" s="13"/>
      <c r="AB15" s="13"/>
      <c r="AC15" s="13"/>
      <c r="AD15" s="13"/>
      <c r="AE15" s="13"/>
    </row>
    <row r="16" spans="1:31">
      <c r="M16" s="2"/>
      <c r="Y16" s="13"/>
      <c r="Z16" s="13"/>
      <c r="AA16" s="13"/>
      <c r="AB16" s="13"/>
      <c r="AC16" s="13"/>
      <c r="AD16" s="13"/>
      <c r="AE16" s="13"/>
    </row>
    <row r="17" spans="1:31">
      <c r="A17" t="s">
        <v>10</v>
      </c>
      <c r="Y17" s="13"/>
      <c r="Z17" s="13"/>
      <c r="AA17" s="13"/>
      <c r="AB17" s="13"/>
      <c r="AC17" s="13"/>
      <c r="AD17" s="13"/>
      <c r="AE17" s="13"/>
    </row>
    <row r="18" spans="1:31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  <c r="Y18" s="13"/>
      <c r="Z18" s="13"/>
      <c r="AA18" s="13"/>
      <c r="AB18" s="13"/>
      <c r="AC18" s="13"/>
      <c r="AD18" s="13"/>
      <c r="AE18" s="13"/>
    </row>
    <row r="19" spans="1:31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  <c r="Y19" s="13"/>
      <c r="Z19" s="13"/>
      <c r="AA19" s="13"/>
      <c r="AB19" s="13"/>
      <c r="AC19" s="13"/>
      <c r="AD19" s="13"/>
      <c r="AE19" s="13"/>
    </row>
    <row r="20" spans="1:31">
      <c r="L20" s="7">
        <f>SUM(L18:L19)</f>
        <v>1500</v>
      </c>
      <c r="M20" s="2"/>
      <c r="Y20" s="13"/>
      <c r="Z20" s="13"/>
      <c r="AA20" s="13"/>
      <c r="AB20" s="13"/>
      <c r="AC20" s="13"/>
      <c r="AD20" s="13"/>
      <c r="AE20" s="13"/>
    </row>
    <row r="21" spans="1:31">
      <c r="A21" t="s">
        <v>13</v>
      </c>
      <c r="Y21" s="13"/>
      <c r="Z21" s="13"/>
      <c r="AA21" s="13"/>
      <c r="AB21" s="13"/>
      <c r="AC21" s="13"/>
      <c r="AD21" s="13"/>
      <c r="AE21" s="13"/>
    </row>
    <row r="22" spans="1:31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  <c r="Y22" s="13"/>
      <c r="Z22" s="13"/>
      <c r="AA22" s="13"/>
      <c r="AB22" s="13"/>
      <c r="AC22" s="13"/>
      <c r="AD22" s="13"/>
      <c r="AE22" s="13"/>
    </row>
    <row r="23" spans="1:31">
      <c r="M23" s="2"/>
      <c r="Y23" s="13"/>
      <c r="Z23" s="13"/>
      <c r="AA23" s="13"/>
      <c r="AB23" s="13"/>
      <c r="AC23" s="13"/>
      <c r="AD23" s="13"/>
      <c r="AE23" s="13"/>
    </row>
    <row r="24" spans="1:31">
      <c r="A24" t="s">
        <v>15</v>
      </c>
      <c r="Y24" s="13"/>
      <c r="Z24" s="13"/>
      <c r="AA24" s="13"/>
      <c r="AB24" s="13"/>
      <c r="AC24" s="13"/>
      <c r="AD24" s="13"/>
      <c r="AE24" s="13"/>
    </row>
    <row r="25" spans="1:31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  <c r="Y25" s="13"/>
      <c r="Z25" s="13"/>
      <c r="AA25" s="13"/>
      <c r="AB25" s="13"/>
      <c r="AC25" s="13"/>
      <c r="AD25" s="13"/>
      <c r="AE25" s="13"/>
    </row>
    <row r="26" spans="1:31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  <c r="Y26" s="13"/>
      <c r="Z26" s="13"/>
      <c r="AA26" s="13"/>
      <c r="AB26" s="13"/>
      <c r="AC26" s="13"/>
      <c r="AD26" s="13"/>
      <c r="AE26" s="13"/>
    </row>
    <row r="27" spans="1:31">
      <c r="G27" s="4"/>
      <c r="J27" s="4"/>
      <c r="K27" s="4"/>
      <c r="L27" s="7">
        <f>SUM(L26)</f>
        <v>3600</v>
      </c>
      <c r="M27" s="2"/>
      <c r="Y27" s="13"/>
      <c r="Z27" s="13"/>
      <c r="AA27" s="13"/>
      <c r="AB27" s="13"/>
      <c r="AC27" s="13"/>
      <c r="AD27" s="13"/>
      <c r="AE27" s="13"/>
    </row>
    <row r="28" spans="1:31">
      <c r="A28" t="s">
        <v>17</v>
      </c>
      <c r="Y28" s="14" t="s">
        <v>17</v>
      </c>
      <c r="Z28" s="13"/>
      <c r="AA28" s="13"/>
      <c r="AB28" s="13"/>
      <c r="AC28" s="13"/>
      <c r="AD28" s="13"/>
      <c r="AE28" s="13"/>
    </row>
    <row r="29" spans="1:31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  <c r="R29">
        <f>J30/G30</f>
        <v>10000</v>
      </c>
      <c r="S29">
        <f>1950*20</f>
        <v>39000</v>
      </c>
      <c r="Y29" s="13">
        <f>'2018'!J30/'2018'!G30</f>
        <v>10000</v>
      </c>
      <c r="Z29" s="13">
        <f>1950*20</f>
        <v>39000</v>
      </c>
      <c r="AA29" s="13"/>
      <c r="AB29" s="13"/>
      <c r="AC29" s="13"/>
      <c r="AD29" s="13"/>
      <c r="AE29" s="13"/>
    </row>
    <row r="30" spans="1:31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  <c r="R30">
        <v>1950</v>
      </c>
      <c r="S30">
        <v>13</v>
      </c>
      <c r="T30">
        <f>S30*R30</f>
        <v>25350</v>
      </c>
      <c r="Y30" s="13">
        <v>1950</v>
      </c>
      <c r="Z30" s="13">
        <v>12</v>
      </c>
      <c r="AA30" s="13">
        <f>Z30*Y30</f>
        <v>23400</v>
      </c>
      <c r="AB30" s="14" t="s">
        <v>82</v>
      </c>
      <c r="AC30" s="13"/>
      <c r="AD30" s="13"/>
      <c r="AE30" s="13"/>
    </row>
    <row r="31" spans="1:31">
      <c r="E31" s="4"/>
      <c r="H31" s="5"/>
      <c r="L31" s="7">
        <f>SUM(L29:L30)</f>
        <v>6750</v>
      </c>
      <c r="M31" s="2"/>
      <c r="T31">
        <v>3195</v>
      </c>
      <c r="U31" t="s">
        <v>78</v>
      </c>
      <c r="Y31" s="13"/>
      <c r="Z31" s="13"/>
      <c r="AA31" s="13">
        <v>3195</v>
      </c>
      <c r="AB31" s="13" t="s">
        <v>78</v>
      </c>
      <c r="AC31" s="13"/>
      <c r="AD31" s="13"/>
      <c r="AE31" s="13"/>
    </row>
    <row r="32" spans="1:31">
      <c r="A32" t="s">
        <v>18</v>
      </c>
      <c r="T32">
        <v>6000</v>
      </c>
      <c r="Y32" s="13"/>
      <c r="Z32" s="13"/>
      <c r="AA32" s="15">
        <f>SUM(AA30:AA31)</f>
        <v>26595</v>
      </c>
      <c r="AB32" s="13"/>
      <c r="AC32" s="13"/>
      <c r="AD32" s="13"/>
      <c r="AE32" s="13"/>
    </row>
    <row r="33" spans="1:31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  <c r="Y33" s="13"/>
      <c r="Z33" s="13"/>
      <c r="AA33" s="13"/>
      <c r="AB33" s="13"/>
      <c r="AC33" s="13"/>
      <c r="AD33" s="13"/>
      <c r="AE33" s="13"/>
    </row>
    <row r="34" spans="1:31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  <c r="T34">
        <f>SUM(T6:T33)</f>
        <v>97344</v>
      </c>
      <c r="Y34" s="13"/>
      <c r="Z34" s="13"/>
      <c r="AA34" s="13">
        <f>AA32+AA8</f>
        <v>85104</v>
      </c>
      <c r="AB34" s="13"/>
      <c r="AC34" s="13"/>
      <c r="AD34" s="13"/>
      <c r="AE34" s="13"/>
    </row>
    <row r="35" spans="1:31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  <c r="T35">
        <v>39000</v>
      </c>
    </row>
    <row r="36" spans="1:31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7" spans="1:31">
      <c r="T37">
        <f>SUM(T34:T36)</f>
        <v>136344</v>
      </c>
    </row>
    <row r="38" spans="1:31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39" spans="1:31">
      <c r="T39">
        <f>T37-190000</f>
        <v>-53656</v>
      </c>
    </row>
    <row r="40" spans="1:31">
      <c r="A40" t="s">
        <v>38</v>
      </c>
      <c r="B40" t="s">
        <v>39</v>
      </c>
      <c r="C40" s="5" t="s">
        <v>76</v>
      </c>
      <c r="D40" s="5"/>
      <c r="E40" s="5" t="s">
        <v>75</v>
      </c>
      <c r="G40" s="5" t="s">
        <v>42</v>
      </c>
      <c r="T40">
        <f>T39/3</f>
        <v>-17885.333333333332</v>
      </c>
    </row>
    <row r="41" spans="1:31">
      <c r="M41">
        <f>L30/L38</f>
        <v>4.5359385903698535E-2</v>
      </c>
      <c r="N41">
        <f>M41*N54</f>
        <v>3195.0697836706213</v>
      </c>
    </row>
    <row r="42" spans="1:31">
      <c r="A42" t="s">
        <v>0</v>
      </c>
      <c r="B42">
        <f>L13</f>
        <v>25590</v>
      </c>
      <c r="C42" s="1">
        <v>0.28820000000000001</v>
      </c>
      <c r="D42" s="10">
        <v>1.3196000000000001</v>
      </c>
      <c r="E42" s="8">
        <f t="shared" ref="E42:E48" si="0">B42*D42</f>
        <v>33768.564000000006</v>
      </c>
      <c r="M42">
        <f>L6/L38</f>
        <v>9.9790648988136776E-2</v>
      </c>
      <c r="N42">
        <f>M42*N54</f>
        <v>7029.1535240753665</v>
      </c>
    </row>
    <row r="43" spans="1:31">
      <c r="A43" t="s">
        <v>8</v>
      </c>
      <c r="B43">
        <v>1050</v>
      </c>
      <c r="C43" s="1">
        <v>0.28820000000000001</v>
      </c>
      <c r="D43" s="10">
        <v>1.3196000000000001</v>
      </c>
      <c r="E43" s="8">
        <f t="shared" si="0"/>
        <v>1385.5800000000002</v>
      </c>
      <c r="G43" s="5" t="s">
        <v>43</v>
      </c>
      <c r="H43" s="5"/>
    </row>
    <row r="44" spans="1:31">
      <c r="A44" t="s">
        <v>10</v>
      </c>
      <c r="B44">
        <v>1500</v>
      </c>
      <c r="C44" s="1">
        <v>0.28820000000000001</v>
      </c>
      <c r="D44" s="10">
        <v>1.3196000000000001</v>
      </c>
      <c r="E44" s="8">
        <f t="shared" si="0"/>
        <v>1979.4</v>
      </c>
      <c r="G44" s="9" t="s">
        <v>44</v>
      </c>
      <c r="H44">
        <v>601.64</v>
      </c>
      <c r="N44">
        <v>2266</v>
      </c>
    </row>
    <row r="45" spans="1:31">
      <c r="A45" t="s">
        <v>13</v>
      </c>
      <c r="B45">
        <v>1500</v>
      </c>
      <c r="C45" s="1">
        <v>0.28820000000000001</v>
      </c>
      <c r="D45" s="10">
        <v>1.3196000000000001</v>
      </c>
      <c r="E45" s="8">
        <f t="shared" si="0"/>
        <v>1979.4</v>
      </c>
      <c r="G45" s="5" t="s">
        <v>77</v>
      </c>
      <c r="H45" s="12">
        <v>793.9</v>
      </c>
      <c r="N45">
        <v>3972</v>
      </c>
    </row>
    <row r="46" spans="1:31">
      <c r="A46" t="s">
        <v>15</v>
      </c>
      <c r="B46">
        <v>3600</v>
      </c>
      <c r="C46" s="1">
        <v>0.28820000000000001</v>
      </c>
      <c r="D46" s="10">
        <v>1.3196000000000001</v>
      </c>
      <c r="E46" s="8">
        <f t="shared" si="0"/>
        <v>4750.5600000000004</v>
      </c>
      <c r="N46">
        <v>5877</v>
      </c>
    </row>
    <row r="47" spans="1:31">
      <c r="A47" t="s">
        <v>17</v>
      </c>
      <c r="B47">
        <v>6750</v>
      </c>
      <c r="C47" s="1">
        <v>0.28820000000000001</v>
      </c>
      <c r="D47" s="10">
        <v>1.3196000000000001</v>
      </c>
      <c r="E47" s="8">
        <f t="shared" si="0"/>
        <v>8907.3000000000011</v>
      </c>
      <c r="G47" s="5" t="s">
        <v>46</v>
      </c>
      <c r="H47">
        <f>H45/H44</f>
        <v>1.3195598696895152</v>
      </c>
      <c r="I47" s="1">
        <v>0.3196</v>
      </c>
      <c r="N47">
        <v>7179</v>
      </c>
    </row>
    <row r="48" spans="1:31">
      <c r="A48" t="s">
        <v>18</v>
      </c>
      <c r="B48">
        <v>3000</v>
      </c>
      <c r="C48" s="1">
        <v>0.28820000000000001</v>
      </c>
      <c r="D48" s="10">
        <v>1.3196000000000001</v>
      </c>
      <c r="E48" s="8">
        <f t="shared" si="0"/>
        <v>3958.8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56729.604000000014</v>
      </c>
      <c r="G50" s="8">
        <f>E50-B50</f>
        <v>13739.604000000014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workbookViewId="0">
      <selection activeCell="B50" sqref="B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72</v>
      </c>
      <c r="D40" s="5"/>
      <c r="E40" s="5" t="s">
        <v>73</v>
      </c>
      <c r="G40" s="5" t="s">
        <v>42</v>
      </c>
    </row>
    <row r="42" spans="1:15">
      <c r="A42" t="s">
        <v>0</v>
      </c>
      <c r="B42">
        <f>L13</f>
        <v>25590</v>
      </c>
      <c r="C42" s="1">
        <v>0.28820000000000001</v>
      </c>
      <c r="D42" s="10">
        <v>1.2882</v>
      </c>
      <c r="E42" s="8">
        <f t="shared" ref="E42:E48" si="0">B42*D42</f>
        <v>32965.038</v>
      </c>
    </row>
    <row r="43" spans="1:15">
      <c r="A43" t="s">
        <v>8</v>
      </c>
      <c r="B43">
        <v>1050</v>
      </c>
      <c r="C43" s="1">
        <v>0.28820000000000001</v>
      </c>
      <c r="D43" s="10">
        <v>1.2882</v>
      </c>
      <c r="E43" s="8">
        <f t="shared" si="0"/>
        <v>1352.61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0.28820000000000001</v>
      </c>
      <c r="D44" s="10">
        <v>1.2882</v>
      </c>
      <c r="E44" s="8">
        <f t="shared" si="0"/>
        <v>1932.3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0.28820000000000001</v>
      </c>
      <c r="D45" s="10">
        <v>1.2882</v>
      </c>
      <c r="E45" s="8">
        <f t="shared" si="0"/>
        <v>1932.3</v>
      </c>
      <c r="G45" s="5" t="s">
        <v>74</v>
      </c>
      <c r="H45" s="12">
        <v>775.05</v>
      </c>
    </row>
    <row r="46" spans="1:15">
      <c r="A46" t="s">
        <v>15</v>
      </c>
      <c r="B46">
        <v>3600</v>
      </c>
      <c r="C46" s="1">
        <v>0.28820000000000001</v>
      </c>
      <c r="D46" s="10">
        <v>1.2882</v>
      </c>
      <c r="E46" s="8">
        <f t="shared" si="0"/>
        <v>4637.5200000000004</v>
      </c>
    </row>
    <row r="47" spans="1:15">
      <c r="A47" t="s">
        <v>17</v>
      </c>
      <c r="B47">
        <v>6750</v>
      </c>
      <c r="C47" s="1">
        <v>0.28820000000000001</v>
      </c>
      <c r="D47" s="10">
        <v>1.2882</v>
      </c>
      <c r="E47" s="8">
        <f t="shared" si="0"/>
        <v>8695.35</v>
      </c>
      <c r="G47" s="5" t="s">
        <v>46</v>
      </c>
      <c r="H47">
        <f>H45/H44</f>
        <v>1.2882288411674756</v>
      </c>
      <c r="I47" s="1">
        <v>0.28820000000000001</v>
      </c>
    </row>
    <row r="48" spans="1:15">
      <c r="A48" t="s">
        <v>18</v>
      </c>
      <c r="B48">
        <v>3000</v>
      </c>
      <c r="C48" s="1">
        <v>0.28820000000000001</v>
      </c>
      <c r="D48" s="10">
        <v>1.2882</v>
      </c>
      <c r="E48" s="8">
        <f t="shared" si="0"/>
        <v>3864.6</v>
      </c>
    </row>
    <row r="49" spans="2:7">
      <c r="E49" s="8"/>
    </row>
    <row r="50" spans="2:7">
      <c r="B50">
        <f>SUM(B42:B49)</f>
        <v>42990</v>
      </c>
      <c r="E50" s="8">
        <f>SUM(E42:E49)</f>
        <v>55379.718000000008</v>
      </c>
      <c r="F50" s="8"/>
      <c r="G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4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65</v>
      </c>
      <c r="D40" s="5"/>
      <c r="E40" s="5" t="s">
        <v>66</v>
      </c>
      <c r="G40" s="5" t="s">
        <v>42</v>
      </c>
    </row>
    <row r="42" spans="1:15">
      <c r="A42" t="s">
        <v>0</v>
      </c>
      <c r="B42">
        <f>L13</f>
        <v>25590</v>
      </c>
      <c r="C42" s="1">
        <v>0.26150000000000001</v>
      </c>
      <c r="D42" s="10">
        <v>1.2615000000000001</v>
      </c>
      <c r="E42" s="8">
        <f t="shared" ref="E42:E48" si="0">B42*D42</f>
        <v>32281.785000000003</v>
      </c>
    </row>
    <row r="43" spans="1:15">
      <c r="A43" t="s">
        <v>8</v>
      </c>
      <c r="B43">
        <v>1050</v>
      </c>
      <c r="C43" s="1">
        <v>0.26150000000000001</v>
      </c>
      <c r="D43" s="10">
        <v>1.2615000000000001</v>
      </c>
      <c r="E43" s="8">
        <f t="shared" si="0"/>
        <v>1324.575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0.26150000000000001</v>
      </c>
      <c r="D44" s="10">
        <v>1.2615000000000001</v>
      </c>
      <c r="E44" s="8">
        <f t="shared" si="0"/>
        <v>1892.25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0.26150000000000001</v>
      </c>
      <c r="D45" s="10">
        <v>1.2615000000000001</v>
      </c>
      <c r="E45" s="8">
        <f t="shared" si="0"/>
        <v>1892.25</v>
      </c>
      <c r="G45" s="5" t="s">
        <v>67</v>
      </c>
      <c r="H45" s="11">
        <v>758.95</v>
      </c>
    </row>
    <row r="46" spans="1:15">
      <c r="A46" t="s">
        <v>15</v>
      </c>
      <c r="B46">
        <v>3600</v>
      </c>
      <c r="C46" s="1">
        <v>0.26150000000000001</v>
      </c>
      <c r="D46" s="10">
        <v>1.2615000000000001</v>
      </c>
      <c r="E46" s="8">
        <f t="shared" si="0"/>
        <v>4541.4000000000005</v>
      </c>
    </row>
    <row r="47" spans="1:15">
      <c r="A47" t="s">
        <v>17</v>
      </c>
      <c r="B47">
        <v>6750</v>
      </c>
      <c r="C47" s="1">
        <v>0.26150000000000001</v>
      </c>
      <c r="D47" s="10">
        <v>1.2615000000000001</v>
      </c>
      <c r="E47" s="8">
        <f t="shared" si="0"/>
        <v>8515.125</v>
      </c>
      <c r="G47" s="5" t="s">
        <v>46</v>
      </c>
      <c r="H47">
        <f>H45/H44</f>
        <v>1.2614686523502427</v>
      </c>
      <c r="I47" s="1">
        <v>0.26150000000000001</v>
      </c>
    </row>
    <row r="48" spans="1:15">
      <c r="A48" t="s">
        <v>18</v>
      </c>
      <c r="B48">
        <v>3000</v>
      </c>
      <c r="C48" s="1">
        <v>0.26150000000000001</v>
      </c>
      <c r="D48" s="10">
        <v>1.2615000000000001</v>
      </c>
      <c r="E48" s="8">
        <f t="shared" si="0"/>
        <v>3784.5</v>
      </c>
    </row>
    <row r="49" spans="2:7">
      <c r="E49" s="8"/>
    </row>
    <row r="50" spans="2:7">
      <c r="B50">
        <f>SUM(B42:B49)</f>
        <v>42990</v>
      </c>
      <c r="E50" s="8">
        <f>SUM(E42:E49)</f>
        <v>54231.885000000002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opLeftCell="A34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62</v>
      </c>
      <c r="D40" s="5"/>
      <c r="E40" s="5" t="s">
        <v>63</v>
      </c>
      <c r="G40" s="5" t="s">
        <v>42</v>
      </c>
    </row>
    <row r="42" spans="1:15">
      <c r="A42" t="s">
        <v>0</v>
      </c>
      <c r="B42">
        <f>L13</f>
        <v>25590</v>
      </c>
      <c r="C42" s="1">
        <v>0.20949999999999999</v>
      </c>
      <c r="D42" s="10">
        <v>1.2424999999999999</v>
      </c>
      <c r="E42" s="8">
        <f t="shared" ref="E42:E48" si="0">B42*D42</f>
        <v>31795.574999999997</v>
      </c>
    </row>
    <row r="43" spans="1:15">
      <c r="A43" t="s">
        <v>8</v>
      </c>
      <c r="B43">
        <v>1050</v>
      </c>
      <c r="C43" s="1">
        <v>0.20949999999999999</v>
      </c>
      <c r="D43" s="10">
        <v>1.2424999999999999</v>
      </c>
      <c r="E43" s="8">
        <f t="shared" si="0"/>
        <v>1304.625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0.20949999999999999</v>
      </c>
      <c r="D44" s="10">
        <v>1.2424999999999999</v>
      </c>
      <c r="E44" s="8">
        <f t="shared" si="0"/>
        <v>1863.75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0.20949999999999999</v>
      </c>
      <c r="D45" s="10">
        <v>1.2424999999999999</v>
      </c>
      <c r="E45" s="8">
        <f t="shared" si="0"/>
        <v>1863.75</v>
      </c>
      <c r="G45" s="5" t="s">
        <v>64</v>
      </c>
      <c r="H45" s="11">
        <v>747.54</v>
      </c>
    </row>
    <row r="46" spans="1:15">
      <c r="A46" t="s">
        <v>15</v>
      </c>
      <c r="B46">
        <v>3600</v>
      </c>
      <c r="C46" s="1">
        <v>0.20949999999999999</v>
      </c>
      <c r="D46" s="10">
        <v>1.2424999999999999</v>
      </c>
      <c r="E46" s="8">
        <f t="shared" si="0"/>
        <v>4473</v>
      </c>
    </row>
    <row r="47" spans="1:15">
      <c r="A47" t="s">
        <v>17</v>
      </c>
      <c r="B47">
        <v>6750</v>
      </c>
      <c r="C47" s="1">
        <v>0.20949999999999999</v>
      </c>
      <c r="D47" s="10">
        <v>1.2424999999999999</v>
      </c>
      <c r="E47" s="8">
        <f t="shared" si="0"/>
        <v>8386.875</v>
      </c>
      <c r="G47" s="5" t="s">
        <v>46</v>
      </c>
      <c r="H47">
        <f>H45/H44</f>
        <v>1.2425038228841168</v>
      </c>
      <c r="I47" s="1">
        <v>0.24249999999999999</v>
      </c>
    </row>
    <row r="48" spans="1:15">
      <c r="A48" t="s">
        <v>18</v>
      </c>
      <c r="B48">
        <v>3000</v>
      </c>
      <c r="C48" s="1">
        <v>0.20949999999999999</v>
      </c>
      <c r="D48" s="10">
        <v>1.2424999999999999</v>
      </c>
      <c r="E48" s="8">
        <f t="shared" si="0"/>
        <v>3727.5</v>
      </c>
    </row>
    <row r="49" spans="2:7">
      <c r="E49" s="8"/>
    </row>
    <row r="50" spans="2:7">
      <c r="B50">
        <f>SUM(B42:B49)</f>
        <v>42990</v>
      </c>
      <c r="E50" s="8">
        <f>SUM(E42:E49)</f>
        <v>53415.074999999997</v>
      </c>
      <c r="F50" s="8"/>
    </row>
    <row r="51" spans="2:7">
      <c r="G51" s="1"/>
    </row>
    <row r="57" spans="2:7">
      <c r="C57" s="5" t="s">
        <v>71</v>
      </c>
    </row>
    <row r="59" spans="2:7">
      <c r="C59" s="5" t="s">
        <v>70</v>
      </c>
      <c r="D59" s="5" t="s">
        <v>68</v>
      </c>
      <c r="E59" s="5" t="s">
        <v>69</v>
      </c>
    </row>
    <row r="60" spans="2:7">
      <c r="C60">
        <v>8811</v>
      </c>
      <c r="D60">
        <v>53415</v>
      </c>
    </row>
    <row r="61" spans="2:7">
      <c r="B61" t="s">
        <v>0</v>
      </c>
      <c r="C61">
        <v>2201</v>
      </c>
      <c r="E61" s="8">
        <v>31795.574999999997</v>
      </c>
    </row>
    <row r="62" spans="2:7">
      <c r="B62" t="s">
        <v>8</v>
      </c>
      <c r="C62">
        <v>2202</v>
      </c>
      <c r="E62" s="8">
        <v>1304.625</v>
      </c>
    </row>
    <row r="63" spans="2:7">
      <c r="B63" t="s">
        <v>10</v>
      </c>
      <c r="C63">
        <v>2204</v>
      </c>
      <c r="E63" s="8">
        <v>1863.75</v>
      </c>
    </row>
    <row r="64" spans="2:7">
      <c r="B64" t="s">
        <v>13</v>
      </c>
      <c r="C64">
        <v>2205</v>
      </c>
      <c r="E64" s="8">
        <v>1863.75</v>
      </c>
    </row>
    <row r="65" spans="2:5">
      <c r="B65" t="s">
        <v>15</v>
      </c>
      <c r="C65">
        <v>2206</v>
      </c>
      <c r="E65" s="8">
        <v>4473</v>
      </c>
    </row>
    <row r="66" spans="2:5">
      <c r="B66" t="s">
        <v>17</v>
      </c>
      <c r="C66">
        <v>2207</v>
      </c>
      <c r="E66" s="8">
        <v>8386.875</v>
      </c>
    </row>
    <row r="67" spans="2:5">
      <c r="B67" t="s">
        <v>18</v>
      </c>
      <c r="C67">
        <v>2208</v>
      </c>
      <c r="E67" s="8">
        <v>3727.5</v>
      </c>
    </row>
    <row r="68" spans="2:5">
      <c r="D68">
        <f>SUM(D60:D67)</f>
        <v>53415</v>
      </c>
      <c r="E68">
        <f>SUM(E60:E67)</f>
        <v>53415.074999999997</v>
      </c>
    </row>
  </sheetData>
  <pageMargins left="0.74803149606299213" right="0.74803149606299213" top="0.98425196850393704" bottom="0.98425196850393704" header="0.51181102362204722" footer="0.51181102362204722"/>
  <pageSetup paperSize="9" scale="46" orientation="portrait" horizontalDpi="4294967293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22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60</v>
      </c>
      <c r="D40" s="5"/>
      <c r="E40" s="5" t="s">
        <v>61</v>
      </c>
      <c r="G40" s="5" t="s">
        <v>42</v>
      </c>
    </row>
    <row r="42" spans="1:15">
      <c r="A42" t="s">
        <v>0</v>
      </c>
      <c r="B42">
        <f>L13</f>
        <v>25590</v>
      </c>
      <c r="C42" s="1">
        <v>0.20949999999999999</v>
      </c>
      <c r="D42" s="10">
        <v>1.2095</v>
      </c>
      <c r="E42" s="8">
        <f t="shared" ref="E42:E48" si="0">B42*D42</f>
        <v>30951.105</v>
      </c>
    </row>
    <row r="43" spans="1:15">
      <c r="A43" t="s">
        <v>8</v>
      </c>
      <c r="B43">
        <v>1050</v>
      </c>
      <c r="C43" s="1">
        <v>0.20949999999999999</v>
      </c>
      <c r="D43" s="10">
        <v>1.2095</v>
      </c>
      <c r="E43" s="8">
        <f t="shared" si="0"/>
        <v>1269.9749999999999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0.20949999999999999</v>
      </c>
      <c r="D44" s="10">
        <v>1.2095</v>
      </c>
      <c r="E44" s="8">
        <f t="shared" si="0"/>
        <v>1814.25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0.20949999999999999</v>
      </c>
      <c r="D45" s="10">
        <v>1.2095</v>
      </c>
      <c r="E45" s="8">
        <f t="shared" si="0"/>
        <v>1814.25</v>
      </c>
      <c r="G45" s="5" t="s">
        <v>59</v>
      </c>
      <c r="H45" s="11">
        <v>727.67</v>
      </c>
    </row>
    <row r="46" spans="1:15">
      <c r="A46" t="s">
        <v>15</v>
      </c>
      <c r="B46">
        <v>3600</v>
      </c>
      <c r="C46" s="1">
        <v>0.20949999999999999</v>
      </c>
      <c r="D46" s="10">
        <v>1.2095</v>
      </c>
      <c r="E46" s="8">
        <f t="shared" si="0"/>
        <v>4354.2</v>
      </c>
    </row>
    <row r="47" spans="1:15">
      <c r="A47" t="s">
        <v>17</v>
      </c>
      <c r="B47">
        <v>6750</v>
      </c>
      <c r="C47" s="1">
        <v>0.20949999999999999</v>
      </c>
      <c r="D47" s="10">
        <v>1.2095</v>
      </c>
      <c r="E47" s="8">
        <f t="shared" si="0"/>
        <v>8164.125</v>
      </c>
      <c r="G47" s="5" t="s">
        <v>46</v>
      </c>
      <c r="H47">
        <f>H45/H44</f>
        <v>1.2094774283624758</v>
      </c>
      <c r="I47" s="1">
        <v>0.20949999999999999</v>
      </c>
    </row>
    <row r="48" spans="1:15">
      <c r="A48" t="s">
        <v>18</v>
      </c>
      <c r="B48">
        <v>3000</v>
      </c>
      <c r="C48" s="1">
        <v>0.20949999999999999</v>
      </c>
      <c r="D48" s="10">
        <v>1.2095</v>
      </c>
      <c r="E48" s="8">
        <f t="shared" si="0"/>
        <v>3628.5</v>
      </c>
    </row>
    <row r="49" spans="2:7">
      <c r="E49" s="8"/>
    </row>
    <row r="50" spans="2:7">
      <c r="B50">
        <f>SUM(B42:B49)</f>
        <v>42990</v>
      </c>
      <c r="E50" s="8">
        <f>SUM(E42:E49)</f>
        <v>51996.404999999999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56</v>
      </c>
      <c r="D40" s="5"/>
      <c r="E40" s="5" t="s">
        <v>57</v>
      </c>
      <c r="G40" s="5" t="s">
        <v>42</v>
      </c>
    </row>
    <row r="42" spans="1:15">
      <c r="A42" t="s">
        <v>0</v>
      </c>
      <c r="B42">
        <f>L13</f>
        <v>25590</v>
      </c>
      <c r="C42" s="1">
        <v>0.188</v>
      </c>
      <c r="D42" s="10">
        <v>1.1879999999999999</v>
      </c>
      <c r="E42" s="8">
        <f t="shared" ref="E42:E48" si="0">B42*D42</f>
        <v>30400.92</v>
      </c>
    </row>
    <row r="43" spans="1:15">
      <c r="A43" t="s">
        <v>8</v>
      </c>
      <c r="B43">
        <v>1050</v>
      </c>
      <c r="C43" s="1">
        <v>0.188</v>
      </c>
      <c r="D43" s="10">
        <v>1.1879999999999999</v>
      </c>
      <c r="E43" s="8">
        <f t="shared" si="0"/>
        <v>1247.3999999999999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0.188</v>
      </c>
      <c r="D44" s="10">
        <v>1.1879999999999999</v>
      </c>
      <c r="E44" s="8">
        <f t="shared" si="0"/>
        <v>1782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0.188</v>
      </c>
      <c r="D45" s="10">
        <v>1.1879999999999999</v>
      </c>
      <c r="E45" s="8">
        <f t="shared" si="0"/>
        <v>1782</v>
      </c>
      <c r="G45" s="5" t="s">
        <v>58</v>
      </c>
      <c r="H45" s="11">
        <v>714.78</v>
      </c>
    </row>
    <row r="46" spans="1:15">
      <c r="A46" t="s">
        <v>15</v>
      </c>
      <c r="B46">
        <v>3600</v>
      </c>
      <c r="C46" s="1">
        <v>0.188</v>
      </c>
      <c r="D46" s="10">
        <v>1.1879999999999999</v>
      </c>
      <c r="E46" s="8">
        <f t="shared" si="0"/>
        <v>4276.8</v>
      </c>
    </row>
    <row r="47" spans="1:15">
      <c r="A47" t="s">
        <v>17</v>
      </c>
      <c r="B47">
        <v>6750</v>
      </c>
      <c r="C47" s="1">
        <v>0.188</v>
      </c>
      <c r="D47" s="10">
        <v>1.1879999999999999</v>
      </c>
      <c r="E47" s="8">
        <f t="shared" si="0"/>
        <v>8019</v>
      </c>
      <c r="G47" s="5" t="s">
        <v>46</v>
      </c>
      <c r="H47">
        <f>H45/H44</f>
        <v>1.1880526560733993</v>
      </c>
      <c r="I47" s="1">
        <v>0.188</v>
      </c>
    </row>
    <row r="48" spans="1:15">
      <c r="A48" t="s">
        <v>18</v>
      </c>
      <c r="B48">
        <v>3000</v>
      </c>
      <c r="C48" s="1">
        <v>0.188</v>
      </c>
      <c r="D48" s="10">
        <v>1.1879999999999999</v>
      </c>
      <c r="E48" s="8">
        <f t="shared" si="0"/>
        <v>3564</v>
      </c>
    </row>
    <row r="49" spans="2:7">
      <c r="E49" s="8"/>
    </row>
    <row r="50" spans="2:7">
      <c r="B50">
        <f>SUM(B42:B49)</f>
        <v>42990</v>
      </c>
      <c r="E50" s="8">
        <f>SUM(E42:E49)</f>
        <v>51072.12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19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55</v>
      </c>
      <c r="D40" s="5"/>
      <c r="E40" s="5" t="s">
        <v>53</v>
      </c>
      <c r="G40" s="5" t="s">
        <v>42</v>
      </c>
    </row>
    <row r="42" spans="1:15">
      <c r="A42" t="s">
        <v>0</v>
      </c>
      <c r="B42">
        <f>L13</f>
        <v>25590</v>
      </c>
      <c r="C42" s="1">
        <v>0.16700000000000001</v>
      </c>
      <c r="D42" s="10">
        <v>1.167</v>
      </c>
      <c r="E42" s="8">
        <f t="shared" ref="E42:E48" si="0">B42*D42</f>
        <v>29863.530000000002</v>
      </c>
    </row>
    <row r="43" spans="1:15">
      <c r="A43" t="s">
        <v>8</v>
      </c>
      <c r="B43">
        <v>1050</v>
      </c>
      <c r="C43" s="1">
        <v>0.16700000000000001</v>
      </c>
      <c r="D43" s="10">
        <v>1.167</v>
      </c>
      <c r="E43" s="8">
        <f t="shared" si="0"/>
        <v>1225.3500000000001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0.16700000000000001</v>
      </c>
      <c r="D44" s="10">
        <v>1.167</v>
      </c>
      <c r="E44" s="8">
        <f t="shared" si="0"/>
        <v>1750.5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0.16700000000000001</v>
      </c>
      <c r="D45" s="10">
        <v>1.167</v>
      </c>
      <c r="E45" s="8">
        <f t="shared" si="0"/>
        <v>1750.5</v>
      </c>
      <c r="G45" s="5" t="s">
        <v>54</v>
      </c>
      <c r="H45" s="11">
        <v>702.13</v>
      </c>
    </row>
    <row r="46" spans="1:15">
      <c r="A46" t="s">
        <v>15</v>
      </c>
      <c r="B46">
        <v>3600</v>
      </c>
      <c r="C46" s="1">
        <v>0.16700000000000001</v>
      </c>
      <c r="D46" s="10">
        <v>1.167</v>
      </c>
      <c r="E46" s="8">
        <f t="shared" si="0"/>
        <v>4201.2</v>
      </c>
    </row>
    <row r="47" spans="1:15">
      <c r="A47" t="s">
        <v>17</v>
      </c>
      <c r="B47">
        <v>6750</v>
      </c>
      <c r="C47" s="1">
        <v>0.16700000000000001</v>
      </c>
      <c r="D47" s="10">
        <v>1.167</v>
      </c>
      <c r="E47" s="8">
        <f t="shared" si="0"/>
        <v>7877.25</v>
      </c>
      <c r="G47" s="5" t="s">
        <v>46</v>
      </c>
      <c r="H47">
        <f>H45/H44</f>
        <v>1.1670267934312879</v>
      </c>
      <c r="I47" s="1">
        <v>0.16700000000000001</v>
      </c>
    </row>
    <row r="48" spans="1:15">
      <c r="A48" t="s">
        <v>18</v>
      </c>
      <c r="B48">
        <v>3000</v>
      </c>
      <c r="C48" s="1">
        <v>0.16700000000000001</v>
      </c>
      <c r="D48" s="10">
        <v>1.167</v>
      </c>
      <c r="E48" s="8">
        <f t="shared" si="0"/>
        <v>3501</v>
      </c>
    </row>
    <row r="49" spans="2:7">
      <c r="E49" s="8"/>
    </row>
    <row r="50" spans="2:7">
      <c r="B50">
        <f>SUM(B42:B49)</f>
        <v>42990</v>
      </c>
      <c r="E50" s="8">
        <f>SUM(E42:E49)</f>
        <v>50169.33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Blomqvist Fredrik - HK</cp:lastModifiedBy>
  <cp:lastPrinted>2019-01-12T23:13:55Z</cp:lastPrinted>
  <dcterms:created xsi:type="dcterms:W3CDTF">2006-10-19T12:37:41Z</dcterms:created>
  <dcterms:modified xsi:type="dcterms:W3CDTF">2020-11-04T09:01:41Z</dcterms:modified>
</cp:coreProperties>
</file>